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435" activeTab="1"/>
  </bookViews>
  <sheets>
    <sheet name="Bảng số liệu" sheetId="1" r:id="rId1"/>
    <sheet name="Mẫu báo cáo DT B14-TLĐ (HD22)" sheetId="2" r:id="rId2"/>
    <sheet name="Ke hoach tai chinh" sheetId="3" r:id="rId3"/>
    <sheet name="Tỷ lệ quy định mới" sheetId="4" r:id="rId4"/>
    <sheet name="Mẫu báo cáo dự toán B14-2017" sheetId="5" state="hidden" r:id="rId5"/>
  </sheets>
  <definedNames>
    <definedName name="_xlnm.Print_Titles" localSheetId="2">'Ke hoach tai chinh'!$6:$6</definedName>
  </definedNames>
  <calcPr fullCalcOnLoad="1"/>
</workbook>
</file>

<file path=xl/comments1.xml><?xml version="1.0" encoding="utf-8"?>
<comments xmlns="http://schemas.openxmlformats.org/spreadsheetml/2006/main">
  <authors>
    <author>HUYNHOA</author>
  </authors>
  <commentList>
    <comment ref="B8" authorId="0">
      <text>
        <r>
          <rPr>
            <b/>
            <sz val="9"/>
            <rFont val="Tahoma"/>
            <family val="2"/>
          </rPr>
          <t>HUYNHOA: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Điền số LĐ bình quân năm 2022, căn cứ số liệu tại thời điểm lập dự toán</t>
        </r>
      </text>
    </comment>
  </commentList>
</comments>
</file>

<file path=xl/comments2.xml><?xml version="1.0" encoding="utf-8"?>
<comments xmlns="http://schemas.openxmlformats.org/spreadsheetml/2006/main">
  <authors>
    <author>k55v</author>
  </authors>
  <commentList>
    <comment ref="K39" authorId="0">
      <text>
        <r>
          <rPr>
            <b/>
            <sz val="9"/>
            <rFont val="Tahoma"/>
            <family val="2"/>
          </rPr>
          <t xml:space="preserve">= số thu ĐPCĐ x 40% + KP tiết kiệm chi HC, phong trào
</t>
        </r>
      </text>
    </comment>
  </commentList>
</comments>
</file>

<file path=xl/comments5.xml><?xml version="1.0" encoding="utf-8"?>
<comments xmlns="http://schemas.openxmlformats.org/spreadsheetml/2006/main">
  <authors>
    <author>k55v</author>
  </authors>
  <commentList>
    <comment ref="E17" authorId="0">
      <text>
        <r>
          <rPr>
            <b/>
            <sz val="8"/>
            <rFont val="Tahoma"/>
            <family val="2"/>
          </rPr>
          <t xml:space="preserve">Theo quyết định số 270/QĐ-TLĐ CĐCS không được phân cấp thu KPCĐ mà công đoàn cấp trên thu và cấp lại
</t>
        </r>
      </text>
    </comment>
  </commentList>
</comments>
</file>

<file path=xl/sharedStrings.xml><?xml version="1.0" encoding="utf-8"?>
<sst xmlns="http://schemas.openxmlformats.org/spreadsheetml/2006/main" count="221" uniqueCount="188">
  <si>
    <t>Công đoàn cấp trên: Liên đoàn Lao động Thành phố Hồ Chí Minh</t>
  </si>
  <si>
    <t>Bảng dự toán số Lao động-Đoàn viên-Quỹ lương</t>
  </si>
  <si>
    <t>Số đoàn viên</t>
  </si>
  <si>
    <t>Quỹ lương đóng KPCĐ</t>
  </si>
  <si>
    <t>Quỹ lương đóng ĐPCĐ</t>
  </si>
  <si>
    <t>Chỉ tiêu</t>
  </si>
  <si>
    <t xml:space="preserve">Chỉ tiêu </t>
  </si>
  <si>
    <t>Số người</t>
  </si>
  <si>
    <t>Ghi chú</t>
  </si>
  <si>
    <t>Số tiền (đồng)</t>
  </si>
  <si>
    <t>TM.BCH CĐCS</t>
  </si>
  <si>
    <t>Chủ tịch công đoàn</t>
  </si>
  <si>
    <t>Loại hình đơn vị: ……………………………………..</t>
  </si>
  <si>
    <t>BÁO CÁO</t>
  </si>
  <si>
    <t>A - CÁC CHỈ TIÊU CƠ BẢN:</t>
  </si>
  <si>
    <t>B - CÁC CHỈ TIÊU THU, CHI NGÂN SÁCH CÔNG ĐOÀN:</t>
  </si>
  <si>
    <t>Đơn vị: đồng</t>
  </si>
  <si>
    <t>TT</t>
  </si>
  <si>
    <t>Nội dung</t>
  </si>
  <si>
    <t>Mã số</t>
  </si>
  <si>
    <t>A</t>
  </si>
  <si>
    <t>B</t>
  </si>
  <si>
    <t>C</t>
  </si>
  <si>
    <t>I</t>
  </si>
  <si>
    <t>PHẦN THU (Thu NSCĐ +25+26)</t>
  </si>
  <si>
    <t>Các khoản thu khác</t>
  </si>
  <si>
    <t>Công thu NSCĐ</t>
  </si>
  <si>
    <t>Kinh phí cấp trên cấp</t>
  </si>
  <si>
    <t>II</t>
  </si>
  <si>
    <t>PHẦN CHI (chi NSCĐ +37)</t>
  </si>
  <si>
    <t>Lương, p/cấp và các khoản
phải nộp</t>
  </si>
  <si>
    <t>Công chi NSCĐ</t>
  </si>
  <si>
    <t>Kinh phí nộp cấp trên trực
tiếp quản lý</t>
  </si>
  <si>
    <t>III</t>
  </si>
  <si>
    <t>C- THUYẾT MINH VÀ KIẾN NGHỊ CỦA CÔNG ĐOÀN CƠ SỞ:</t>
  </si>
  <si>
    <t>….., ngày ….. tháng ….. năm …….</t>
  </si>
  <si>
    <t>Kế toán công đoàn cơ sở</t>
  </si>
  <si>
    <t>TM. BAN CHẤP HÀNH</t>
  </si>
  <si>
    <t>(Ký tên, đóng dấu)</t>
  </si>
  <si>
    <t>D- NHẬN XÉT CỦA CÔNG ĐOÀN CẤP TRÊN:</t>
  </si>
  <si>
    <t>Ngày …. tháng ….. năm …...</t>
  </si>
  <si>
    <t>Cán bộ quản lý                           Trưởng ban Tài chính                         TM.BAN CHẤP HÀNH</t>
  </si>
  <si>
    <t>Công đoàn cơ sở:……….</t>
  </si>
  <si>
    <t>Mẫu số B014-TLĐ</t>
  </si>
  <si>
    <t>Ước thực hiện năm trước</t>
  </si>
  <si>
    <t xml:space="preserve">Thu đoàn phí công đoàn </t>
  </si>
  <si>
    <t>Thu kinh phí công đoàn</t>
  </si>
  <si>
    <t xml:space="preserve">Dự toán năm nay </t>
  </si>
  <si>
    <t>Số lao động tính quỹ lương đóng KPCĐ</t>
  </si>
  <si>
    <t>Quỹ lương đóng KPCĐ (đồng):</t>
  </si>
  <si>
    <t>Quỹ lương đóng ĐPCĐ (đồng):</t>
  </si>
  <si>
    <t>Số lao động tính quỹ lương đóng KPCĐ (người):</t>
  </si>
  <si>
    <t>Số đoàn viên công đoàn (người):</t>
  </si>
  <si>
    <t>Chuyên môn hỗ trợ</t>
  </si>
  <si>
    <t>Thu khác tại đơn vị</t>
  </si>
  <si>
    <t xml:space="preserve">Quản lý hành chính </t>
  </si>
  <si>
    <t>Chi hoạt động phong trào</t>
  </si>
  <si>
    <t>Trong đó: -Đào tạo cán bộ</t>
  </si>
  <si>
    <t>-Trợ cấp khó khăn</t>
  </si>
  <si>
    <t>-Hỗ trợ du lịch</t>
  </si>
  <si>
    <t>Tổng cộng phần thu (I)</t>
  </si>
  <si>
    <t>Tổng cộng phần chi (II)</t>
  </si>
  <si>
    <t>(Thủ trưởng, chủ doanh nghiệp ký đóng dấu)</t>
  </si>
  <si>
    <t>Kinh phí dự phòng</t>
  </si>
  <si>
    <t>DỰ TOÁN THU - CHI NGÂN SÁCH CÔNG ĐOÀN CƠ SỞ</t>
  </si>
  <si>
    <t>Năm 2017</t>
  </si>
  <si>
    <t>Thu khác</t>
  </si>
  <si>
    <t xml:space="preserve">Hc </t>
  </si>
  <si>
    <t>PT</t>
  </si>
  <si>
    <t xml:space="preserve">Số phải tiết kiệm </t>
  </si>
  <si>
    <t>Dự toán năm nay</t>
  </si>
  <si>
    <t>STT</t>
  </si>
  <si>
    <t xml:space="preserve">Nội dung </t>
  </si>
  <si>
    <t>Số tiền (đồng/năm)</t>
  </si>
  <si>
    <t xml:space="preserve">I </t>
  </si>
  <si>
    <t xml:space="preserve">Phần thu </t>
  </si>
  <si>
    <t xml:space="preserve">Đoàn phí công đoàn </t>
  </si>
  <si>
    <t>Phần chi</t>
  </si>
  <si>
    <t xml:space="preserve">2.1 Chuyên môn hỗ trợ </t>
  </si>
  <si>
    <t xml:space="preserve">2.2 Thu khác tại đơn vị </t>
  </si>
  <si>
    <t>Quản lý hành chính</t>
  </si>
  <si>
    <t>Quỹ lương đóng KPCĐ:</t>
  </si>
  <si>
    <t>Quỹ lương đóng ĐPCĐ:</t>
  </si>
  <si>
    <t>đồng</t>
  </si>
  <si>
    <t xml:space="preserve">PHẦN CHI </t>
  </si>
  <si>
    <t xml:space="preserve">PHẦN THU </t>
  </si>
  <si>
    <t>B - CÁC CHỈ TIÊU THU, CHI TÀI CHÍNH CÔNG ĐOÀN:</t>
  </si>
  <si>
    <t xml:space="preserve">C- THUYẾT MINH </t>
  </si>
  <si>
    <t>(Ký đóng dấu)</t>
  </si>
  <si>
    <t xml:space="preserve">Ước thực hiện năm trước </t>
  </si>
  <si>
    <t>Lương, phụ cấp và các khoản phải nộp theo lương</t>
  </si>
  <si>
    <t>Bảo vệ chăm lo cho đoàn viên, người lao động</t>
  </si>
  <si>
    <t>Tuyên truyền, đào tạo đoàn viên, người lao động</t>
  </si>
  <si>
    <t>Kinh phí công đoàn cấp trên cấp</t>
  </si>
  <si>
    <t>- Chi tuyên truyền</t>
  </si>
  <si>
    <t>- Phát triển đoàn viên, thành lập công đoàn cơ sở, xây dựng công đoàn cơ sở vững mạnh</t>
  </si>
  <si>
    <t>- Chi động viên, khen thưởng</t>
  </si>
  <si>
    <t>- Chi thăm hỏi đoàn viên công đoàn và người lao động ốm đau, thai sản, tai nạn</t>
  </si>
  <si>
    <t>Tài chính công đoàn tích lũy đầu kỳ (TCCĐ tích lũy cuối kỳ trước chuyển sang)</t>
  </si>
  <si>
    <t>Kinh phí nộp cấp trên (Nộp nghĩa vụ đoàn phí công đoàn )</t>
  </si>
  <si>
    <t>KẾ HOẠCH TÀI CHÍNH CÔNG ĐOÀN CƠ SỞ
NĂM 2022</t>
  </si>
  <si>
    <t xml:space="preserve">TM.BCH CĐCS         </t>
  </si>
  <si>
    <r>
      <rPr>
        <i/>
        <sz val="13"/>
        <color indexed="8"/>
        <rFont val="Times New Roman"/>
        <family val="1"/>
      </rPr>
      <t xml:space="preserve">(Thủ trưởng cơ quan, tổ chức, doanh nghiệp ký đóng dấu)   </t>
    </r>
    <r>
      <rPr>
        <sz val="13"/>
        <color indexed="8"/>
        <rFont val="Times New Roman"/>
        <family val="1"/>
      </rPr>
      <t xml:space="preserve">                  </t>
    </r>
  </si>
  <si>
    <t xml:space="preserve">Chủ Tịch </t>
  </si>
  <si>
    <t xml:space="preserve">                          Xác nhận của Chính quyền                                                      </t>
  </si>
  <si>
    <t>Xác nhận của Chính quyền</t>
  </si>
  <si>
    <t>Hoạt động phong trào khác</t>
  </si>
  <si>
    <t>DỰ TOÁN THU - CHI TÀI CHÍNH CÔNG ĐOÀN CƠ SỞ</t>
  </si>
  <si>
    <t xml:space="preserve">Nội dung chi </t>
  </si>
  <si>
    <t xml:space="preserve">Tối đa 45% </t>
  </si>
  <si>
    <t>Tối tiểu 40%</t>
  </si>
  <si>
    <t>Tối thiểu 60%</t>
  </si>
  <si>
    <t>Tối đa 25%</t>
  </si>
  <si>
    <t>Tối đa 15%</t>
  </si>
  <si>
    <t>Ghi chú:</t>
  </si>
  <si>
    <t>1. Số liệu lao động, đoàn viên căn cứ số liệu thực tế tại thời điểm lập dự toán và dự kiến tình hình tăng/giảm năm sau.</t>
  </si>
  <si>
    <t>1. Qũy lương làm căn cứ xác định số KPCĐ, ĐPCĐ phải thu là quỹ lương dự toán nguyên năm của tất cả lao động, đoàn viên.</t>
  </si>
  <si>
    <t>S</t>
  </si>
  <si>
    <t>Số thu KPCĐ phần CĐCS được sử dụng</t>
  </si>
  <si>
    <t>Số thu ĐPCĐ phần CĐCS được sử dụng</t>
  </si>
  <si>
    <t>Chi trực tiếp chăm lo, bảo vệ, đào tạo, bồi dưỡng, tập huấn đoàn viên và người lao động.</t>
  </si>
  <si>
    <t>- Chi hoạt động đại diện, bảo vệ quyền, lợi ích hợp pháp chính đáng của đoàn viên công đoàn, người lao động</t>
  </si>
  <si>
    <t>- Chi hỗ trợ du lịch, nghỉ dưỡng.</t>
  </si>
  <si>
    <t>- Chi thăm hỏi, trợ cấp</t>
  </si>
  <si>
    <t>-Chi đào tạo</t>
  </si>
  <si>
    <t>Chi tuyên truyền, vận động đoàn viên và người lao động</t>
  </si>
  <si>
    <t>- Chi tổ chức hoạt động văn hóa, thể thao.</t>
  </si>
  <si>
    <t>- Chi tuyên truyền các hoạt động về giới và bình đẳng giới.</t>
  </si>
  <si>
    <t>-Chi đại hội công đoàn cơ sở, nghiệp đoàn (nếu có)</t>
  </si>
  <si>
    <t>- Hội nghị ban chấp hành, ban thường vụ công đoàn cơ sở</t>
  </si>
  <si>
    <t>- Chi mua VPP, tài sản, dụng cụ làm việc, sửa chữa nhỏ văn phòng làm việc</t>
  </si>
  <si>
    <t>- Chi phương tiện vận tải</t>
  </si>
  <si>
    <t>- Chi phối hợp hoạt động với các Tổ chức Chính trị - Xã hội khác…</t>
  </si>
  <si>
    <t>- Chi cho các công việc hoàn thiện các thủ tục để đoàn viên ưu tú được kết nạp Đảng Cộng sản Việt Nam.</t>
  </si>
  <si>
    <t xml:space="preserve"> </t>
  </si>
  <si>
    <t xml:space="preserve"> Năm 2023</t>
  </si>
  <si>
    <t>Công đoàn cơ sở: CTY …....</t>
  </si>
  <si>
    <t>TÀI CHÍNH CÔNG ĐOÀN TÍCH LŨY ĐẦU KỲ</t>
  </si>
  <si>
    <t>2.1</t>
  </si>
  <si>
    <t>2.2</t>
  </si>
  <si>
    <t>2.3</t>
  </si>
  <si>
    <t>2.4</t>
  </si>
  <si>
    <t>Ngân sách nhà nước cấp hỗ trợ</t>
  </si>
  <si>
    <t>25.01</t>
  </si>
  <si>
    <t>25.02</t>
  </si>
  <si>
    <t>CỘNG THU TÀI CHÍNH CÔNG ĐOÀN</t>
  </si>
  <si>
    <t>2.5</t>
  </si>
  <si>
    <t>Tài chính công đoàn cấp trên cấp</t>
  </si>
  <si>
    <t>2.6</t>
  </si>
  <si>
    <t>Nhận bàn giao tài chính công đoàn</t>
  </si>
  <si>
    <t>b - Tài chính công đoàn cấp trên cấp theo hỗ trợ</t>
  </si>
  <si>
    <t>a - Tài chính công đoàn cấp trên cấp theo phân phối</t>
  </si>
  <si>
    <t>28.01</t>
  </si>
  <si>
    <t>28.02</t>
  </si>
  <si>
    <t>TỔNG CỘNG THU</t>
  </si>
  <si>
    <t>3.1</t>
  </si>
  <si>
    <t>3.2</t>
  </si>
  <si>
    <t>3.3</t>
  </si>
  <si>
    <t>3.4</t>
  </si>
  <si>
    <t>Chi trực tiếp chăm lo, bảo vệ, đào tạo đoàn viên và người lao động</t>
  </si>
  <si>
    <t>Chi quản lý hành chính</t>
  </si>
  <si>
    <t>Chi lương, phụ cấp và các khoản phải nộp theo lương</t>
  </si>
  <si>
    <t>a - Lương cán bộ trong biên chế</t>
  </si>
  <si>
    <t>c - Các khoản phải nộp theo lương</t>
  </si>
  <si>
    <t>34.01</t>
  </si>
  <si>
    <t>34.02</t>
  </si>
  <si>
    <t>34.03</t>
  </si>
  <si>
    <t>3.5</t>
  </si>
  <si>
    <t>Chi khác</t>
  </si>
  <si>
    <t>CỘNG CHI TÀI CHÍNH CÔNG ĐOÀN</t>
  </si>
  <si>
    <t>3.6</t>
  </si>
  <si>
    <t>3.7</t>
  </si>
  <si>
    <t>Tài chính công đoàn phải nộp cấp trên quản lý trực tiếp</t>
  </si>
  <si>
    <t>Bàn giao tài chính công đoàn</t>
  </si>
  <si>
    <t>TỔNG CỘNG CHI</t>
  </si>
  <si>
    <t>IV</t>
  </si>
  <si>
    <t>V</t>
  </si>
  <si>
    <t>TÀI CHÍNH CÔNG ĐOÀN TÍCH LŨY CUỐI KỲ (V=I+II-III-IV)</t>
  </si>
  <si>
    <t>Theo quy định, tỉ lệ phân phối KPCĐ, ĐPCĐ cho CĐCS sử dụng (từ năm 2023 là 75% và 70%).</t>
  </si>
  <si>
    <t>b - Phụ cấp cán bộ công đoàn</t>
  </si>
  <si>
    <t>Mẫu: B07-TLĐ</t>
  </si>
  <si>
    <t>(Ban hành kèm theo hướng dẫn</t>
  </si>
  <si>
    <t>số 47/HD-TLĐ ngày 30/12/2021 của Tổng Liên đoàn)</t>
  </si>
  <si>
    <t>Mẫu: B14-TLĐ</t>
  </si>
  <si>
    <t>Công đoàn cấp trên: Liên đoàn Lao động quận 1</t>
  </si>
  <si>
    <t>Loại hình đơn vị: …………</t>
  </si>
  <si>
    <t>Chi tuyên truyền, đoàn viên và người lao động</t>
  </si>
  <si>
    <t>NĂM 2024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</si>
</sst>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.00\ &quot;$&quot;_-;\-* #,##0.00\ &quot;$&quot;_-;_-* &quot;-&quot;??\ &quot;$&quot;_-;_-@_-"/>
    <numFmt numFmtId="178" formatCode="_-* #,##0\ _$_-;\-* #,##0\ _$_-;_-* &quot;-&quot;\ _$_-;_-@_-"/>
    <numFmt numFmtId="179" formatCode="_-* #,##0.00\ _$_-;\-* #,##0.00\ _$_-;_-* &quot;-&quot;??\ _$_-;_-@_-"/>
    <numFmt numFmtId="180" formatCode="_-* #,##0\ _$_-;\-* #,##0\ _$_-;_-* &quot;-&quot;??\ _$_-;_-@_-"/>
    <numFmt numFmtId="181" formatCode="_-* #,##0.0\ _$_-;\-* #,##0.0\ _$_-;_-* &quot;-&quot;??\ _$_-;_-@_-"/>
    <numFmt numFmtId="182" formatCode="_-* #,##0.0\ _$_-;\-* #,##0.0\ _$_-;_-* &quot;-&quot;?\ _$_-;_-@_-"/>
    <numFmt numFmtId="183" formatCode="_(* #,##0.0_);_(* \(#,##0.0\);_(* &quot;-&quot;?_);_(@_)"/>
    <numFmt numFmtId="184" formatCode="_-* #,##0\ _$_-;\-* #,##0\ _$_-;_-* &quot;-&quot;?\ _$_-;_-@_-"/>
    <numFmt numFmtId="185" formatCode="#,##0_ ;\-#,##0\ "/>
    <numFmt numFmtId="186" formatCode="[$-409]dddd\,\ mmmm\ dd\,\ yyyy"/>
    <numFmt numFmtId="187" formatCode="[$-409]h:mm:ss\ AM/PM"/>
    <numFmt numFmtId="188" formatCode="0.000"/>
    <numFmt numFmtId="189" formatCode="0.0000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80">
    <font>
      <sz val="11"/>
      <color theme="1"/>
      <name val="Cambria"/>
      <family val="2"/>
    </font>
    <font>
      <sz val="11"/>
      <color indexed="8"/>
      <name val="Times New Roman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name val="Tahoma"/>
      <family val="2"/>
    </font>
    <font>
      <b/>
      <sz val="9"/>
      <name val="Tahoma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b/>
      <sz val="13.5"/>
      <name val="Times New Roman"/>
      <family val="1"/>
    </font>
    <font>
      <sz val="9"/>
      <name val="Tahoma"/>
      <family val="2"/>
    </font>
    <font>
      <sz val="11"/>
      <color indexed="8"/>
      <name val="Cambria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Cambria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mbria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Cambria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mbria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b/>
      <sz val="1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8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0" fontId="6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180" fontId="3" fillId="0" borderId="0" xfId="42" applyNumberFormat="1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quotePrefix="1">
      <alignment horizontal="left"/>
    </xf>
    <xf numFmtId="0" fontId="3" fillId="0" borderId="0" xfId="0" applyFont="1" applyAlignment="1">
      <alignment horizontal="center"/>
    </xf>
    <xf numFmtId="179" fontId="3" fillId="0" borderId="0" xfId="42" applyFont="1" applyAlignment="1">
      <alignment/>
    </xf>
    <xf numFmtId="0" fontId="3" fillId="0" borderId="0" xfId="0" applyFont="1" applyAlignment="1">
      <alignment vertical="center"/>
    </xf>
    <xf numFmtId="180" fontId="3" fillId="0" borderId="0" xfId="42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180" fontId="3" fillId="0" borderId="10" xfId="42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0" fontId="3" fillId="0" borderId="10" xfId="42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9" fontId="3" fillId="0" borderId="0" xfId="42" applyFont="1" applyAlignment="1">
      <alignment vertical="center"/>
    </xf>
    <xf numFmtId="180" fontId="3" fillId="0" borderId="11" xfId="42" applyNumberFormat="1" applyFont="1" applyBorder="1" applyAlignment="1">
      <alignment horizontal="center" vertical="center"/>
    </xf>
    <xf numFmtId="180" fontId="3" fillId="0" borderId="11" xfId="42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67" fillId="0" borderId="10" xfId="0" applyFont="1" applyBorder="1" applyAlignment="1">
      <alignment vertical="center"/>
    </xf>
    <xf numFmtId="0" fontId="65" fillId="0" borderId="0" xfId="0" applyFont="1" applyAlignment="1">
      <alignment horizontal="center"/>
    </xf>
    <xf numFmtId="0" fontId="65" fillId="0" borderId="10" xfId="0" applyFont="1" applyBorder="1" applyAlignment="1">
      <alignment vertical="center" wrapText="1"/>
    </xf>
    <xf numFmtId="180" fontId="65" fillId="0" borderId="10" xfId="42" applyNumberFormat="1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180" fontId="65" fillId="0" borderId="0" xfId="42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quotePrefix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180" fontId="10" fillId="34" borderId="10" xfId="42" applyNumberFormat="1" applyFont="1" applyFill="1" applyBorder="1" applyAlignment="1">
      <alignment vertical="center"/>
    </xf>
    <xf numFmtId="180" fontId="65" fillId="0" borderId="10" xfId="42" applyNumberFormat="1" applyFont="1" applyBorder="1" applyAlignment="1">
      <alignment vertical="center"/>
    </xf>
    <xf numFmtId="180" fontId="65" fillId="0" borderId="0" xfId="42" applyNumberFormat="1" applyFont="1" applyAlignment="1">
      <alignment/>
    </xf>
    <xf numFmtId="0" fontId="68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80" fontId="3" fillId="0" borderId="0" xfId="42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85" fontId="3" fillId="0" borderId="0" xfId="42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70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vertical="center"/>
    </xf>
    <xf numFmtId="0" fontId="7" fillId="0" borderId="10" xfId="0" applyFont="1" applyBorder="1" applyAlignment="1" quotePrefix="1">
      <alignment horizontal="justify" vertical="center"/>
    </xf>
    <xf numFmtId="0" fontId="72" fillId="0" borderId="10" xfId="0" applyFont="1" applyBorder="1" applyAlignment="1" quotePrefix="1">
      <alignment vertical="center"/>
    </xf>
    <xf numFmtId="0" fontId="72" fillId="0" borderId="10" xfId="0" applyFont="1" applyBorder="1" applyAlignment="1" quotePrefix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1" fillId="0" borderId="0" xfId="0" applyFont="1" applyAlignment="1">
      <alignment/>
    </xf>
    <xf numFmtId="0" fontId="73" fillId="0" borderId="0" xfId="0" applyFont="1" applyAlignment="1">
      <alignment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vertical="center"/>
    </xf>
    <xf numFmtId="0" fontId="74" fillId="0" borderId="0" xfId="0" applyFont="1" applyAlignment="1">
      <alignment/>
    </xf>
    <xf numFmtId="180" fontId="3" fillId="0" borderId="10" xfId="42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80" fontId="3" fillId="0" borderId="0" xfId="42" applyNumberFormat="1" applyFont="1" applyAlignment="1">
      <alignment horizontal="left"/>
    </xf>
    <xf numFmtId="3" fontId="3" fillId="0" borderId="0" xfId="0" applyNumberFormat="1" applyFont="1" applyFill="1" applyAlignment="1">
      <alignment horizontal="left"/>
    </xf>
    <xf numFmtId="180" fontId="3" fillId="0" borderId="0" xfId="0" applyNumberFormat="1" applyFont="1" applyFill="1" applyAlignment="1">
      <alignment horizontal="left"/>
    </xf>
    <xf numFmtId="3" fontId="5" fillId="0" borderId="10" xfId="0" applyNumberFormat="1" applyFont="1" applyBorder="1" applyAlignment="1">
      <alignment horizontal="left"/>
    </xf>
    <xf numFmtId="179" fontId="3" fillId="0" borderId="0" xfId="42" applyFont="1" applyFill="1" applyAlignment="1">
      <alignment horizontal="left"/>
    </xf>
    <xf numFmtId="3" fontId="5" fillId="0" borderId="10" xfId="0" applyNumberFormat="1" applyFont="1" applyFill="1" applyBorder="1" applyAlignment="1">
      <alignment horizontal="left"/>
    </xf>
    <xf numFmtId="3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180" fontId="3" fillId="0" borderId="0" xfId="42" applyNumberFormat="1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Border="1" applyAlignment="1" quotePrefix="1">
      <alignment vertical="center" wrapText="1"/>
    </xf>
    <xf numFmtId="3" fontId="3" fillId="0" borderId="0" xfId="42" applyNumberFormat="1" applyFont="1" applyAlignment="1">
      <alignment vertical="center"/>
    </xf>
    <xf numFmtId="3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65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71" fillId="0" borderId="0" xfId="0" applyFont="1" applyAlignment="1" quotePrefix="1">
      <alignment/>
    </xf>
    <xf numFmtId="0" fontId="7" fillId="0" borderId="0" xfId="0" applyFont="1" applyBorder="1" applyAlignment="1" quotePrefix="1">
      <alignment horizontal="justify" vertical="center"/>
    </xf>
    <xf numFmtId="180" fontId="65" fillId="0" borderId="0" xfId="0" applyNumberFormat="1" applyFont="1" applyAlignment="1">
      <alignment vertical="center"/>
    </xf>
    <xf numFmtId="3" fontId="3" fillId="34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5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0" fontId="72" fillId="0" borderId="0" xfId="0" applyFont="1" applyAlignment="1">
      <alignment horizontal="center" wrapText="1"/>
    </xf>
    <xf numFmtId="0" fontId="72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78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1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4">
      <selection activeCell="C9" sqref="C9"/>
    </sheetView>
  </sheetViews>
  <sheetFormatPr defaultColWidth="9.00390625" defaultRowHeight="14.25"/>
  <cols>
    <col min="1" max="1" width="21.50390625" style="1" customWidth="1"/>
    <col min="2" max="2" width="19.125" style="1" customWidth="1"/>
    <col min="3" max="3" width="28.375" style="1" customWidth="1"/>
    <col min="4" max="4" width="20.875" style="1" customWidth="1"/>
    <col min="5" max="5" width="13.00390625" style="1" customWidth="1"/>
    <col min="6" max="6" width="18.875" style="1" bestFit="1" customWidth="1"/>
    <col min="7" max="7" width="16.50390625" style="1" bestFit="1" customWidth="1"/>
    <col min="8" max="16384" width="9.00390625" style="1" customWidth="1"/>
  </cols>
  <sheetData>
    <row r="1" ht="18.75">
      <c r="A1" s="1" t="s">
        <v>184</v>
      </c>
    </row>
    <row r="2" ht="18.75">
      <c r="A2" s="1" t="s">
        <v>136</v>
      </c>
    </row>
    <row r="3" ht="18.75"/>
    <row r="4" spans="1:5" ht="20.25">
      <c r="A4" s="165" t="s">
        <v>1</v>
      </c>
      <c r="B4" s="165"/>
      <c r="C4" s="165"/>
      <c r="D4" s="165"/>
      <c r="E4" s="165"/>
    </row>
    <row r="5" spans="1:5" ht="20.25">
      <c r="A5" s="165" t="s">
        <v>135</v>
      </c>
      <c r="B5" s="165"/>
      <c r="C5" s="165"/>
      <c r="D5" s="165"/>
      <c r="E5" s="165"/>
    </row>
    <row r="6" ht="18.75"/>
    <row r="7" spans="1:5" s="53" customFormat="1" ht="18.75">
      <c r="A7" s="2" t="s">
        <v>5</v>
      </c>
      <c r="B7" s="2" t="s">
        <v>7</v>
      </c>
      <c r="C7" s="2" t="s">
        <v>6</v>
      </c>
      <c r="D7" s="2" t="s">
        <v>9</v>
      </c>
      <c r="E7" s="2" t="s">
        <v>8</v>
      </c>
    </row>
    <row r="8" spans="1:7" s="58" customFormat="1" ht="55.5" customHeight="1">
      <c r="A8" s="54" t="s">
        <v>48</v>
      </c>
      <c r="B8" s="55"/>
      <c r="C8" s="56" t="s">
        <v>3</v>
      </c>
      <c r="D8" s="57"/>
      <c r="E8" s="56"/>
      <c r="F8" s="57"/>
      <c r="G8" s="152"/>
    </row>
    <row r="9" spans="1:6" s="58" customFormat="1" ht="55.5" customHeight="1">
      <c r="A9" s="56" t="s">
        <v>2</v>
      </c>
      <c r="B9" s="55"/>
      <c r="C9" s="56" t="s">
        <v>4</v>
      </c>
      <c r="D9" s="71" t="e">
        <f>ROUND((B9/B8)*D8,-3)</f>
        <v>#DIV/0!</v>
      </c>
      <c r="E9" s="56"/>
      <c r="F9" s="57"/>
    </row>
    <row r="10" ht="18.75">
      <c r="F10" s="57"/>
    </row>
    <row r="11" spans="1:6" ht="18.75">
      <c r="A11" s="168" t="s">
        <v>114</v>
      </c>
      <c r="B11" s="168"/>
      <c r="C11" s="168"/>
      <c r="D11" s="168"/>
      <c r="E11" s="168"/>
      <c r="F11" s="57"/>
    </row>
    <row r="12" spans="1:6" ht="18.75">
      <c r="A12" s="169" t="s">
        <v>115</v>
      </c>
      <c r="B12" s="169"/>
      <c r="C12" s="169"/>
      <c r="D12" s="169"/>
      <c r="E12" s="169"/>
      <c r="F12" s="57"/>
    </row>
    <row r="13" spans="1:6" ht="18.75">
      <c r="A13" s="144" t="s">
        <v>116</v>
      </c>
      <c r="B13" s="143"/>
      <c r="C13" s="143"/>
      <c r="D13" s="143"/>
      <c r="E13" s="143"/>
      <c r="F13" s="57"/>
    </row>
    <row r="14" ht="18.75">
      <c r="G14" s="72"/>
    </row>
    <row r="15" spans="1:5" s="94" customFormat="1" ht="18.75">
      <c r="A15" s="166" t="s">
        <v>105</v>
      </c>
      <c r="B15" s="166"/>
      <c r="D15" s="166" t="s">
        <v>10</v>
      </c>
      <c r="E15" s="166"/>
    </row>
    <row r="16" spans="1:5" ht="18.75">
      <c r="A16" s="163" t="s">
        <v>62</v>
      </c>
      <c r="B16" s="163"/>
      <c r="D16" s="167" t="s">
        <v>11</v>
      </c>
      <c r="E16" s="167"/>
    </row>
    <row r="17" spans="4:5" s="3" customFormat="1" ht="18.75">
      <c r="D17" s="164" t="s">
        <v>88</v>
      </c>
      <c r="E17" s="164"/>
    </row>
  </sheetData>
  <sheetProtection/>
  <mergeCells count="9">
    <mergeCell ref="A16:B16"/>
    <mergeCell ref="D17:E17"/>
    <mergeCell ref="A4:E4"/>
    <mergeCell ref="A5:E5"/>
    <mergeCell ref="A15:B15"/>
    <mergeCell ref="D15:E15"/>
    <mergeCell ref="D16:E16"/>
    <mergeCell ref="A11:E11"/>
    <mergeCell ref="A12:E12"/>
  </mergeCells>
  <printOptions horizontalCentered="1"/>
  <pageMargins left="0.7" right="0.59" top="0.75" bottom="0.75" header="0.3" footer="0.3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PageLayoutView="0" workbookViewId="0" topLeftCell="A1">
      <selection activeCell="A8" sqref="A8"/>
    </sheetView>
  </sheetViews>
  <sheetFormatPr defaultColWidth="9.00390625" defaultRowHeight="14.25"/>
  <cols>
    <col min="1" max="1" width="4.00390625" style="59" customWidth="1"/>
    <col min="2" max="2" width="44.125" style="4" customWidth="1"/>
    <col min="3" max="3" width="6.625" style="59" bestFit="1" customWidth="1"/>
    <col min="4" max="4" width="15.375" style="36" customWidth="1"/>
    <col min="5" max="5" width="16.125" style="51" customWidth="1"/>
    <col min="6" max="7" width="15.125" style="4" hidden="1" customWidth="1"/>
    <col min="8" max="8" width="14.50390625" style="4" customWidth="1"/>
    <col min="9" max="9" width="9.00390625" style="4" customWidth="1"/>
    <col min="10" max="12" width="8.375" style="80" customWidth="1"/>
    <col min="13" max="13" width="15.50390625" style="80" bestFit="1" customWidth="1"/>
    <col min="14" max="14" width="11.125" style="80" bestFit="1" customWidth="1"/>
    <col min="15" max="15" width="11.625" style="80" customWidth="1"/>
    <col min="16" max="16" width="11.125" style="80" bestFit="1" customWidth="1"/>
    <col min="17" max="24" width="9.00390625" style="80" customWidth="1"/>
    <col min="25" max="16384" width="9.00390625" style="4" customWidth="1"/>
  </cols>
  <sheetData>
    <row r="1" spans="1:24" s="38" customFormat="1" ht="15.75">
      <c r="A1" s="173" t="str">
        <f>+'Bảng số liệu'!A1</f>
        <v>Công đoàn cấp trên: Liên đoàn Lao động quận 1</v>
      </c>
      <c r="B1" s="173"/>
      <c r="C1" s="173"/>
      <c r="D1" s="173"/>
      <c r="E1" s="161" t="s">
        <v>183</v>
      </c>
      <c r="F1" s="158" t="s">
        <v>180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s="38" customFormat="1" ht="15.75">
      <c r="A2" s="160" t="str">
        <f>+'Bảng số liệu'!A2</f>
        <v>Công đoàn cơ sở: CTY …....</v>
      </c>
      <c r="B2" s="160"/>
      <c r="C2" s="160"/>
      <c r="D2" s="160"/>
      <c r="E2" s="162" t="s">
        <v>181</v>
      </c>
      <c r="F2" s="159" t="s">
        <v>181</v>
      </c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s="38" customFormat="1" ht="15.75">
      <c r="A3" s="60" t="s">
        <v>185</v>
      </c>
      <c r="B3" s="60"/>
      <c r="C3" s="60"/>
      <c r="D3" s="60"/>
      <c r="E3" s="162" t="s">
        <v>182</v>
      </c>
      <c r="F3" s="159" t="s">
        <v>182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4" s="38" customFormat="1" ht="15.75">
      <c r="A4" s="88"/>
      <c r="B4" s="60"/>
      <c r="C4" s="88"/>
      <c r="D4" s="88"/>
      <c r="E4" s="89"/>
      <c r="F4" s="60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1:24" s="38" customFormat="1" ht="17.25">
      <c r="A5" s="177" t="s">
        <v>13</v>
      </c>
      <c r="B5" s="177"/>
      <c r="C5" s="177"/>
      <c r="D5" s="177"/>
      <c r="E5" s="177"/>
      <c r="F5" s="177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</row>
    <row r="6" spans="1:24" s="38" customFormat="1" ht="17.25">
      <c r="A6" s="177" t="s">
        <v>107</v>
      </c>
      <c r="B6" s="177"/>
      <c r="C6" s="177"/>
      <c r="D6" s="177"/>
      <c r="E6" s="177"/>
      <c r="F6" s="177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</row>
    <row r="7" spans="1:24" s="38" customFormat="1" ht="17.25">
      <c r="A7" s="178" t="s">
        <v>187</v>
      </c>
      <c r="B7" s="178"/>
      <c r="C7" s="178"/>
      <c r="D7" s="178"/>
      <c r="E7" s="178"/>
      <c r="F7" s="178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</row>
    <row r="8" spans="1:24" s="38" customFormat="1" ht="15.75">
      <c r="A8" s="59"/>
      <c r="C8" s="59"/>
      <c r="D8" s="59"/>
      <c r="E8" s="51"/>
      <c r="F8" s="60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s="38" customFormat="1" ht="24.75" customHeight="1">
      <c r="A9" s="175" t="s">
        <v>14</v>
      </c>
      <c r="B9" s="175"/>
      <c r="C9" s="59"/>
      <c r="D9" s="59"/>
      <c r="E9" s="51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4" s="38" customFormat="1" ht="15.75">
      <c r="A10" s="172" t="str">
        <f>"-Số lao động tính quỹ lương đóng KPCĐ: "&amp;'Bảng số liệu'!B8&amp;" người"</f>
        <v>-Số lao động tính quỹ lương đóng KPCĐ:  người</v>
      </c>
      <c r="B10" s="172"/>
      <c r="C10" s="174" t="s">
        <v>81</v>
      </c>
      <c r="D10" s="174"/>
      <c r="E10" s="131">
        <f>'Bảng số liệu'!D8</f>
        <v>0</v>
      </c>
      <c r="F10" s="38" t="s">
        <v>83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1:24" s="38" customFormat="1" ht="15.75">
      <c r="A11" s="172" t="str">
        <f>"-Số đoàn viên công đoàn: "&amp;'Bảng số liệu'!B9&amp;" người"</f>
        <v>-Số đoàn viên công đoàn:  người</v>
      </c>
      <c r="B11" s="172"/>
      <c r="C11" s="174" t="s">
        <v>82</v>
      </c>
      <c r="D11" s="174"/>
      <c r="E11" s="131" t="e">
        <f>'Bảng số liệu'!D9</f>
        <v>#DIV/0!</v>
      </c>
      <c r="F11" s="38" t="s">
        <v>83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s="38" customFormat="1" ht="15.75">
      <c r="A12" s="61"/>
      <c r="C12" s="128"/>
      <c r="D12" s="61"/>
      <c r="E12" s="131"/>
      <c r="J12" s="74"/>
      <c r="K12" s="74"/>
      <c r="L12" s="74"/>
      <c r="M12" s="81"/>
      <c r="N12" s="81"/>
      <c r="O12" s="81"/>
      <c r="P12" s="81"/>
      <c r="Q12" s="81"/>
      <c r="R12" s="81"/>
      <c r="S12" s="81"/>
      <c r="T12" s="81"/>
      <c r="U12" s="74"/>
      <c r="V12" s="74"/>
      <c r="W12" s="74"/>
      <c r="X12" s="74"/>
    </row>
    <row r="13" spans="1:24" s="38" customFormat="1" ht="33" customHeight="1">
      <c r="A13" s="176" t="s">
        <v>86</v>
      </c>
      <c r="B13" s="176"/>
      <c r="C13" s="176"/>
      <c r="D13" s="176"/>
      <c r="E13" s="176"/>
      <c r="F13" s="176"/>
      <c r="G13" s="38">
        <v>2015</v>
      </c>
      <c r="J13" s="74"/>
      <c r="K13" s="74"/>
      <c r="L13" s="74"/>
      <c r="M13" s="81"/>
      <c r="N13" s="82"/>
      <c r="O13" s="82"/>
      <c r="P13" s="82"/>
      <c r="Q13" s="81"/>
      <c r="R13" s="81"/>
      <c r="S13" s="81"/>
      <c r="T13" s="81"/>
      <c r="U13" s="74"/>
      <c r="V13" s="74"/>
      <c r="W13" s="74"/>
      <c r="X13" s="74"/>
    </row>
    <row r="14" spans="1:23" s="38" customFormat="1" ht="31.5">
      <c r="A14" s="11" t="s">
        <v>17</v>
      </c>
      <c r="B14" s="11" t="s">
        <v>18</v>
      </c>
      <c r="C14" s="11" t="s">
        <v>19</v>
      </c>
      <c r="D14" s="12" t="s">
        <v>89</v>
      </c>
      <c r="E14" s="132" t="s">
        <v>70</v>
      </c>
      <c r="F14" s="42">
        <v>1150000</v>
      </c>
      <c r="G14" s="40">
        <f>F14*0.1</f>
        <v>115000</v>
      </c>
      <c r="I14" s="74"/>
      <c r="J14" s="74"/>
      <c r="K14" s="75"/>
      <c r="L14" s="83"/>
      <c r="M14" s="84"/>
      <c r="N14" s="85"/>
      <c r="O14" s="85"/>
      <c r="P14" s="81"/>
      <c r="Q14" s="81"/>
      <c r="R14" s="81"/>
      <c r="S14" s="81"/>
      <c r="T14" s="74"/>
      <c r="U14" s="74"/>
      <c r="V14" s="74"/>
      <c r="W14" s="74"/>
    </row>
    <row r="15" spans="1:23" s="38" customFormat="1" ht="17.25" customHeight="1">
      <c r="A15" s="46" t="s">
        <v>23</v>
      </c>
      <c r="B15" s="69" t="s">
        <v>137</v>
      </c>
      <c r="C15" s="46">
        <v>10</v>
      </c>
      <c r="D15" s="154">
        <v>0</v>
      </c>
      <c r="E15" s="138">
        <v>0</v>
      </c>
      <c r="F15" s="48">
        <v>7400000</v>
      </c>
      <c r="G15" s="40">
        <f>F15*0.1</f>
        <v>740000</v>
      </c>
      <c r="I15" s="74"/>
      <c r="J15" s="74"/>
      <c r="K15" s="76"/>
      <c r="L15" s="86"/>
      <c r="M15" s="81"/>
      <c r="N15" s="81"/>
      <c r="O15" s="81"/>
      <c r="P15" s="81"/>
      <c r="Q15" s="81"/>
      <c r="R15" s="81"/>
      <c r="S15" s="81"/>
      <c r="T15" s="74"/>
      <c r="U15" s="74"/>
      <c r="V15" s="74"/>
      <c r="W15" s="74"/>
    </row>
    <row r="16" spans="1:23" s="38" customFormat="1" ht="21" customHeight="1">
      <c r="A16" s="46" t="s">
        <v>28</v>
      </c>
      <c r="B16" s="63" t="s">
        <v>85</v>
      </c>
      <c r="C16" s="43"/>
      <c r="D16" s="44"/>
      <c r="E16" s="50"/>
      <c r="F16" s="49">
        <v>21900000</v>
      </c>
      <c r="G16" s="40">
        <f>F16*0.1</f>
        <v>2190000</v>
      </c>
      <c r="I16" s="74"/>
      <c r="J16" s="74"/>
      <c r="K16" s="76"/>
      <c r="L16" s="86"/>
      <c r="M16" s="81"/>
      <c r="N16" s="81"/>
      <c r="O16" s="81"/>
      <c r="P16" s="81"/>
      <c r="Q16" s="81"/>
      <c r="R16" s="81"/>
      <c r="S16" s="81"/>
      <c r="T16" s="74"/>
      <c r="U16" s="74"/>
      <c r="V16" s="74"/>
      <c r="W16" s="74"/>
    </row>
    <row r="17" spans="1:23" s="38" customFormat="1" ht="20.25" customHeight="1">
      <c r="A17" s="43" t="s">
        <v>138</v>
      </c>
      <c r="B17" s="100" t="s">
        <v>45</v>
      </c>
      <c r="C17" s="43">
        <v>22</v>
      </c>
      <c r="D17" s="44"/>
      <c r="E17" s="50" t="e">
        <f>ROUND(E11*0.01,-3)</f>
        <v>#DIV/0!</v>
      </c>
      <c r="F17" s="40">
        <f>F16+F15-F14</f>
        <v>28150000</v>
      </c>
      <c r="G17" s="39">
        <f>+F17*0.1</f>
        <v>2815000</v>
      </c>
      <c r="I17" s="74"/>
      <c r="J17" s="74"/>
      <c r="K17" s="76"/>
      <c r="L17" s="87"/>
      <c r="M17" s="81"/>
      <c r="N17" s="81"/>
      <c r="O17" s="81"/>
      <c r="P17" s="81"/>
      <c r="Q17" s="81"/>
      <c r="R17" s="81"/>
      <c r="S17" s="81"/>
      <c r="T17" s="74"/>
      <c r="U17" s="74"/>
      <c r="V17" s="74"/>
      <c r="W17" s="74"/>
    </row>
    <row r="18" spans="1:23" s="38" customFormat="1" ht="34.5" customHeight="1">
      <c r="A18" s="43" t="s">
        <v>139</v>
      </c>
      <c r="B18" s="100" t="s">
        <v>46</v>
      </c>
      <c r="C18" s="43">
        <v>23</v>
      </c>
      <c r="D18" s="44"/>
      <c r="E18" s="153"/>
      <c r="F18" s="47">
        <f>(F15+F16-F14)*0.1</f>
        <v>2815000</v>
      </c>
      <c r="I18" s="74"/>
      <c r="J18" s="74"/>
      <c r="K18" s="74"/>
      <c r="L18" s="81"/>
      <c r="M18" s="81"/>
      <c r="N18" s="81"/>
      <c r="O18" s="81"/>
      <c r="P18" s="81"/>
      <c r="Q18" s="81"/>
      <c r="R18" s="81"/>
      <c r="S18" s="81"/>
      <c r="T18" s="74"/>
      <c r="U18" s="74"/>
      <c r="V18" s="74"/>
      <c r="W18" s="74"/>
    </row>
    <row r="19" spans="1:23" s="38" customFormat="1" ht="31.5" customHeight="1">
      <c r="A19" s="43" t="s">
        <v>140</v>
      </c>
      <c r="B19" s="100" t="s">
        <v>142</v>
      </c>
      <c r="C19" s="43">
        <v>24</v>
      </c>
      <c r="D19" s="64"/>
      <c r="E19" s="50"/>
      <c r="I19" s="74"/>
      <c r="J19" s="74"/>
      <c r="K19" s="77"/>
      <c r="L19" s="77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</row>
    <row r="20" spans="1:23" s="38" customFormat="1" ht="31.5" customHeight="1">
      <c r="A20" s="43" t="s">
        <v>141</v>
      </c>
      <c r="B20" s="100" t="s">
        <v>25</v>
      </c>
      <c r="C20" s="43">
        <v>25</v>
      </c>
      <c r="D20" s="64"/>
      <c r="E20" s="50">
        <f>E21+E22</f>
        <v>0</v>
      </c>
      <c r="I20" s="74"/>
      <c r="J20" s="74"/>
      <c r="K20" s="77"/>
      <c r="L20" s="77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</row>
    <row r="21" spans="1:23" s="38" customFormat="1" ht="19.5" customHeight="1">
      <c r="A21" s="43"/>
      <c r="B21" s="100" t="s">
        <v>53</v>
      </c>
      <c r="C21" s="43" t="s">
        <v>143</v>
      </c>
      <c r="D21" s="44"/>
      <c r="E21" s="50"/>
      <c r="I21" s="74"/>
      <c r="J21" s="74"/>
      <c r="K21" s="77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</row>
    <row r="22" spans="1:23" s="38" customFormat="1" ht="19.5" customHeight="1">
      <c r="A22" s="43"/>
      <c r="B22" s="100" t="s">
        <v>54</v>
      </c>
      <c r="C22" s="43" t="s">
        <v>144</v>
      </c>
      <c r="D22" s="44"/>
      <c r="E22" s="50"/>
      <c r="F22" s="70">
        <v>19447500</v>
      </c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</row>
    <row r="23" spans="1:23" s="38" customFormat="1" ht="19.5" customHeight="1">
      <c r="A23" s="43"/>
      <c r="B23" s="69" t="s">
        <v>145</v>
      </c>
      <c r="C23" s="43"/>
      <c r="D23" s="62"/>
      <c r="E23" s="45" t="e">
        <f>+E17+E18+E19+E20</f>
        <v>#DIV/0!</v>
      </c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</row>
    <row r="24" spans="1:23" s="38" customFormat="1" ht="19.5" customHeight="1">
      <c r="A24" s="43" t="s">
        <v>146</v>
      </c>
      <c r="B24" s="100" t="s">
        <v>147</v>
      </c>
      <c r="C24" s="43">
        <v>28</v>
      </c>
      <c r="D24" s="44"/>
      <c r="E24" s="50">
        <f>E25+E26</f>
        <v>0</v>
      </c>
      <c r="I24" s="74"/>
      <c r="J24" s="74"/>
      <c r="K24" s="78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</row>
    <row r="25" spans="1:23" s="38" customFormat="1" ht="19.5" customHeight="1">
      <c r="A25" s="43"/>
      <c r="B25" s="100" t="s">
        <v>151</v>
      </c>
      <c r="C25" s="43" t="s">
        <v>152</v>
      </c>
      <c r="D25" s="44"/>
      <c r="E25" s="50">
        <f>ROUND(E10*0.02*0.75,-3)</f>
        <v>0</v>
      </c>
      <c r="I25" s="74"/>
      <c r="J25" s="74"/>
      <c r="K25" s="78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</row>
    <row r="26" spans="1:23" s="38" customFormat="1" ht="19.5" customHeight="1">
      <c r="A26" s="43"/>
      <c r="B26" s="100" t="s">
        <v>150</v>
      </c>
      <c r="C26" s="43" t="s">
        <v>153</v>
      </c>
      <c r="D26" s="44"/>
      <c r="E26" s="50"/>
      <c r="I26" s="74"/>
      <c r="J26" s="74"/>
      <c r="K26" s="78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</row>
    <row r="27" spans="1:23" s="38" customFormat="1" ht="19.5" customHeight="1">
      <c r="A27" s="43" t="s">
        <v>148</v>
      </c>
      <c r="B27" s="100" t="s">
        <v>149</v>
      </c>
      <c r="C27" s="43">
        <v>40</v>
      </c>
      <c r="D27" s="44"/>
      <c r="E27" s="50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</row>
    <row r="28" spans="1:23" s="68" customFormat="1" ht="20.25" customHeight="1">
      <c r="A28" s="46"/>
      <c r="B28" s="69" t="s">
        <v>154</v>
      </c>
      <c r="C28" s="46"/>
      <c r="D28" s="66"/>
      <c r="E28" s="67" t="e">
        <f>+E23+E24+E27</f>
        <v>#DIV/0!</v>
      </c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</row>
    <row r="29" spans="1:23" s="38" customFormat="1" ht="21.75" customHeight="1">
      <c r="A29" s="46" t="s">
        <v>33</v>
      </c>
      <c r="B29" s="63" t="s">
        <v>84</v>
      </c>
      <c r="C29" s="43"/>
      <c r="D29" s="44"/>
      <c r="E29" s="50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</row>
    <row r="30" spans="1:23" s="117" customFormat="1" ht="31.5">
      <c r="A30" s="43" t="s">
        <v>155</v>
      </c>
      <c r="B30" s="92" t="s">
        <v>159</v>
      </c>
      <c r="C30" s="43">
        <v>31</v>
      </c>
      <c r="D30" s="116"/>
      <c r="E30" s="137" t="e">
        <f>ROUND(E19+E24+E17*0.7-SUM(E31:E37)+E35,-3)</f>
        <v>#DIV/0!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</row>
    <row r="31" spans="1:23" s="117" customFormat="1" ht="22.5" customHeight="1">
      <c r="A31" s="93" t="s">
        <v>156</v>
      </c>
      <c r="B31" s="101" t="s">
        <v>186</v>
      </c>
      <c r="C31" s="43">
        <v>32</v>
      </c>
      <c r="D31" s="116"/>
      <c r="E31" s="137">
        <f>ROUND(E24*0.25,-3)</f>
        <v>0</v>
      </c>
      <c r="F31" s="119" t="e">
        <f>($E$17*0.6+$E$24)*0.1</f>
        <v>#DIV/0!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</row>
    <row r="32" spans="1:23" s="117" customFormat="1" ht="22.5" customHeight="1">
      <c r="A32" s="43" t="s">
        <v>157</v>
      </c>
      <c r="B32" s="92" t="s">
        <v>160</v>
      </c>
      <c r="C32" s="91">
        <v>33</v>
      </c>
      <c r="D32" s="116"/>
      <c r="E32" s="137">
        <f>ROUND(E24*0.15,-3)</f>
        <v>0</v>
      </c>
      <c r="F32" s="119" t="e">
        <f>(($E$17*0.6+$E$24)*0.6+E19)</f>
        <v>#DIV/0!</v>
      </c>
      <c r="I32" s="120"/>
      <c r="J32" s="118"/>
      <c r="K32" s="121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</row>
    <row r="33" spans="1:23" s="117" customFormat="1" ht="22.5" customHeight="1">
      <c r="A33" s="43" t="s">
        <v>158</v>
      </c>
      <c r="B33" s="100" t="s">
        <v>161</v>
      </c>
      <c r="C33" s="43">
        <v>34</v>
      </c>
      <c r="D33" s="116"/>
      <c r="E33" s="137" t="e">
        <f>E35</f>
        <v>#DIV/0!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</row>
    <row r="34" spans="1:23" s="117" customFormat="1" ht="22.5" customHeight="1">
      <c r="A34" s="43"/>
      <c r="B34" s="100" t="s">
        <v>162</v>
      </c>
      <c r="C34" s="43" t="s">
        <v>164</v>
      </c>
      <c r="D34" s="116"/>
      <c r="E34" s="137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</row>
    <row r="35" spans="1:23" s="117" customFormat="1" ht="22.5" customHeight="1">
      <c r="A35" s="43"/>
      <c r="B35" s="100" t="s">
        <v>179</v>
      </c>
      <c r="C35" s="43" t="s">
        <v>165</v>
      </c>
      <c r="D35" s="116"/>
      <c r="E35" s="137" t="e">
        <f>ROUND(E17*0.7*0.45,-3)</f>
        <v>#DIV/0!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</row>
    <row r="36" spans="1:23" s="117" customFormat="1" ht="22.5" customHeight="1">
      <c r="A36" s="43"/>
      <c r="B36" s="100" t="s">
        <v>163</v>
      </c>
      <c r="C36" s="43" t="s">
        <v>166</v>
      </c>
      <c r="D36" s="116"/>
      <c r="E36" s="137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</row>
    <row r="37" spans="1:23" s="117" customFormat="1" ht="22.5" customHeight="1">
      <c r="A37" s="43" t="s">
        <v>167</v>
      </c>
      <c r="B37" s="90" t="s">
        <v>168</v>
      </c>
      <c r="C37" s="43">
        <v>37</v>
      </c>
      <c r="D37" s="116"/>
      <c r="E37" s="137" t="e">
        <f>ROUND(E17*0.7*0.15,-3)</f>
        <v>#DIV/0!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</row>
    <row r="38" spans="1:23" s="117" customFormat="1" ht="21" customHeight="1">
      <c r="A38" s="43"/>
      <c r="B38" s="69" t="s">
        <v>169</v>
      </c>
      <c r="C38" s="43"/>
      <c r="D38" s="122"/>
      <c r="E38" s="138" t="e">
        <f>+SUM(E30:E37)-E35</f>
        <v>#DIV/0!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</row>
    <row r="39" spans="1:23" s="117" customFormat="1" ht="31.5">
      <c r="A39" s="43" t="s">
        <v>170</v>
      </c>
      <c r="B39" s="92" t="s">
        <v>172</v>
      </c>
      <c r="C39" s="43">
        <v>39</v>
      </c>
      <c r="D39" s="116"/>
      <c r="E39" s="138" t="e">
        <f>+ROUND(E11*0.01*0.3,-3)</f>
        <v>#DIV/0!</v>
      </c>
      <c r="I39" s="123"/>
      <c r="J39" s="118"/>
      <c r="K39" s="124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</row>
    <row r="40" spans="1:23" s="117" customFormat="1" ht="19.5" customHeight="1">
      <c r="A40" s="43" t="s">
        <v>171</v>
      </c>
      <c r="B40" s="92" t="s">
        <v>173</v>
      </c>
      <c r="C40" s="43">
        <v>42</v>
      </c>
      <c r="D40" s="116"/>
      <c r="E40" s="138"/>
      <c r="I40" s="123"/>
      <c r="J40" s="118"/>
      <c r="K40" s="155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</row>
    <row r="41" spans="1:23" s="126" customFormat="1" ht="19.5" customHeight="1">
      <c r="A41" s="65"/>
      <c r="B41" s="156" t="s">
        <v>174</v>
      </c>
      <c r="C41" s="65"/>
      <c r="D41" s="125"/>
      <c r="E41" s="142" t="e">
        <f>+E38+E39</f>
        <v>#DIV/0!</v>
      </c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</row>
    <row r="42" spans="1:23" s="117" customFormat="1" ht="24" customHeight="1">
      <c r="A42" s="46" t="s">
        <v>175</v>
      </c>
      <c r="B42" s="69" t="s">
        <v>63</v>
      </c>
      <c r="C42" s="43">
        <v>80</v>
      </c>
      <c r="D42" s="116"/>
      <c r="E42" s="138" t="e">
        <f>+E28-E41</f>
        <v>#DIV/0!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</row>
    <row r="43" spans="1:5" ht="31.5">
      <c r="A43" s="43" t="s">
        <v>176</v>
      </c>
      <c r="B43" s="157" t="s">
        <v>177</v>
      </c>
      <c r="C43" s="43"/>
      <c r="D43" s="18"/>
      <c r="E43" s="50" t="s">
        <v>134</v>
      </c>
    </row>
    <row r="44" spans="1:6" ht="30" customHeight="1">
      <c r="A44" s="171" t="s">
        <v>87</v>
      </c>
      <c r="B44" s="171"/>
      <c r="C44" s="171"/>
      <c r="D44" s="171"/>
      <c r="E44" s="171"/>
      <c r="F44" s="171"/>
    </row>
    <row r="45" spans="1:6" ht="34.5" customHeight="1">
      <c r="A45" s="170" t="s">
        <v>178</v>
      </c>
      <c r="B45" s="170"/>
      <c r="C45" s="170"/>
      <c r="D45" s="170"/>
      <c r="E45" s="170"/>
      <c r="F45" s="170"/>
    </row>
    <row r="46" ht="24" customHeight="1"/>
    <row r="47" ht="15.75">
      <c r="D47" s="139" t="s">
        <v>35</v>
      </c>
    </row>
    <row r="48" spans="2:4" ht="15.75">
      <c r="B48" s="22" t="s">
        <v>36</v>
      </c>
      <c r="D48" s="140" t="s">
        <v>37</v>
      </c>
    </row>
    <row r="49" spans="2:4" ht="15.75">
      <c r="B49" s="23" t="s">
        <v>38</v>
      </c>
      <c r="D49" s="141" t="s">
        <v>38</v>
      </c>
    </row>
  </sheetData>
  <sheetProtection/>
  <mergeCells count="12">
    <mergeCell ref="A6:F6"/>
    <mergeCell ref="A7:F7"/>
    <mergeCell ref="A45:F45"/>
    <mergeCell ref="A44:F44"/>
    <mergeCell ref="A11:B11"/>
    <mergeCell ref="A1:D1"/>
    <mergeCell ref="C10:D10"/>
    <mergeCell ref="A9:B9"/>
    <mergeCell ref="A10:B10"/>
    <mergeCell ref="A13:F13"/>
    <mergeCell ref="C11:D11"/>
    <mergeCell ref="A5:F5"/>
  </mergeCells>
  <printOptions horizontalCentered="1"/>
  <pageMargins left="0.25" right="0.17" top="0.25" bottom="0.25" header="0.25" footer="0.3"/>
  <pageSetup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4">
      <selection activeCell="C38" sqref="C38"/>
    </sheetView>
  </sheetViews>
  <sheetFormatPr defaultColWidth="9.00390625" defaultRowHeight="14.25"/>
  <cols>
    <col min="1" max="1" width="4.625" style="105" customWidth="1"/>
    <col min="2" max="2" width="63.00390625" style="102" customWidth="1"/>
    <col min="3" max="3" width="19.00390625" style="102" customWidth="1"/>
    <col min="4" max="4" width="9.875" style="129" customWidth="1"/>
    <col min="5" max="16384" width="9.00390625" style="102" customWidth="1"/>
  </cols>
  <sheetData>
    <row r="1" spans="1:3" ht="16.5">
      <c r="A1" s="179" t="str">
        <f>+'Bảng số liệu'!A1</f>
        <v>Công đoàn cấp trên: Liên đoàn Lao động quận 1</v>
      </c>
      <c r="B1" s="179"/>
      <c r="C1" s="179"/>
    </row>
    <row r="2" spans="1:4" s="103" customFormat="1" ht="16.5">
      <c r="A2" s="180" t="str">
        <f>+'Bảng số liệu'!A2</f>
        <v>Công đoàn cơ sở: CTY …....</v>
      </c>
      <c r="B2" s="180"/>
      <c r="C2" s="180"/>
      <c r="D2" s="108"/>
    </row>
    <row r="3" spans="1:3" ht="16.5">
      <c r="A3" s="104"/>
      <c r="B3" s="104"/>
      <c r="C3" s="104"/>
    </row>
    <row r="4" spans="1:4" ht="38.25" customHeight="1">
      <c r="A4" s="183" t="s">
        <v>100</v>
      </c>
      <c r="B4" s="183"/>
      <c r="C4" s="183"/>
      <c r="D4" s="183"/>
    </row>
    <row r="5" ht="15" customHeight="1"/>
    <row r="6" spans="1:4" s="108" customFormat="1" ht="34.5" customHeight="1">
      <c r="A6" s="106" t="s">
        <v>71</v>
      </c>
      <c r="B6" s="106" t="s">
        <v>72</v>
      </c>
      <c r="C6" s="107" t="s">
        <v>73</v>
      </c>
      <c r="D6" s="106" t="s">
        <v>8</v>
      </c>
    </row>
    <row r="7" spans="1:4" s="103" customFormat="1" ht="22.5" customHeight="1">
      <c r="A7" s="106" t="s">
        <v>74</v>
      </c>
      <c r="B7" s="109" t="s">
        <v>75</v>
      </c>
      <c r="C7" s="109"/>
      <c r="D7" s="106"/>
    </row>
    <row r="8" spans="1:4" ht="18" customHeight="1">
      <c r="A8" s="110">
        <v>1</v>
      </c>
      <c r="B8" s="96" t="s">
        <v>76</v>
      </c>
      <c r="C8" s="96"/>
      <c r="D8" s="95"/>
    </row>
    <row r="9" spans="1:4" ht="18" customHeight="1">
      <c r="A9" s="110">
        <v>2</v>
      </c>
      <c r="B9" s="96" t="s">
        <v>66</v>
      </c>
      <c r="C9" s="96"/>
      <c r="D9" s="95"/>
    </row>
    <row r="10" spans="1:4" ht="18" customHeight="1">
      <c r="A10" s="110"/>
      <c r="B10" s="52" t="s">
        <v>78</v>
      </c>
      <c r="C10" s="96"/>
      <c r="D10" s="95"/>
    </row>
    <row r="11" spans="1:4" ht="18" customHeight="1">
      <c r="A11" s="110"/>
      <c r="B11" s="52" t="s">
        <v>79</v>
      </c>
      <c r="C11" s="96"/>
      <c r="D11" s="95"/>
    </row>
    <row r="12" spans="1:4" ht="18" customHeight="1">
      <c r="A12" s="110">
        <v>3</v>
      </c>
      <c r="B12" s="96" t="s">
        <v>93</v>
      </c>
      <c r="C12" s="96"/>
      <c r="D12" s="95"/>
    </row>
    <row r="13" spans="1:4" ht="34.5" customHeight="1">
      <c r="A13" s="110">
        <v>4</v>
      </c>
      <c r="B13" s="111" t="s">
        <v>98</v>
      </c>
      <c r="C13" s="96"/>
      <c r="D13" s="95"/>
    </row>
    <row r="14" spans="1:4" s="103" customFormat="1" ht="24" customHeight="1">
      <c r="A14" s="106" t="s">
        <v>28</v>
      </c>
      <c r="B14" s="109" t="s">
        <v>77</v>
      </c>
      <c r="C14" s="109"/>
      <c r="D14" s="95"/>
    </row>
    <row r="15" spans="1:4" s="103" customFormat="1" ht="32.25" customHeight="1">
      <c r="A15" s="110">
        <v>1</v>
      </c>
      <c r="B15" s="149" t="s">
        <v>120</v>
      </c>
      <c r="C15" s="109"/>
      <c r="D15" s="95"/>
    </row>
    <row r="16" spans="1:4" s="115" customFormat="1" ht="31.5">
      <c r="A16" s="113"/>
      <c r="B16" s="97" t="s">
        <v>121</v>
      </c>
      <c r="C16" s="114"/>
      <c r="D16" s="95"/>
    </row>
    <row r="17" spans="1:4" ht="22.5" customHeight="1">
      <c r="A17" s="96"/>
      <c r="B17" s="98" t="s">
        <v>122</v>
      </c>
      <c r="C17" s="96"/>
      <c r="D17" s="95"/>
    </row>
    <row r="18" spans="1:4" ht="31.5">
      <c r="A18" s="96"/>
      <c r="B18" s="99" t="s">
        <v>97</v>
      </c>
      <c r="C18" s="96"/>
      <c r="D18" s="95"/>
    </row>
    <row r="19" spans="1:6" ht="16.5">
      <c r="A19" s="110"/>
      <c r="B19" s="99" t="s">
        <v>123</v>
      </c>
      <c r="C19" s="96"/>
      <c r="D19" s="95"/>
      <c r="F19" s="73"/>
    </row>
    <row r="20" spans="1:6" ht="16.5">
      <c r="A20" s="110"/>
      <c r="B20" s="130" t="s">
        <v>96</v>
      </c>
      <c r="C20" s="96"/>
      <c r="D20" s="95"/>
      <c r="F20" s="73"/>
    </row>
    <row r="21" spans="1:6" ht="16.5">
      <c r="A21" s="110"/>
      <c r="B21" s="150" t="s">
        <v>124</v>
      </c>
      <c r="C21" s="96"/>
      <c r="D21" s="95"/>
      <c r="F21" s="73"/>
    </row>
    <row r="22" spans="1:4" s="103" customFormat="1" ht="24" customHeight="1">
      <c r="A22" s="110">
        <v>2</v>
      </c>
      <c r="B22" s="112" t="s">
        <v>125</v>
      </c>
      <c r="C22" s="109"/>
      <c r="D22" s="95"/>
    </row>
    <row r="23" spans="1:4" s="115" customFormat="1" ht="24" customHeight="1">
      <c r="A23" s="113"/>
      <c r="B23" s="97" t="s">
        <v>94</v>
      </c>
      <c r="C23" s="114"/>
      <c r="D23" s="95"/>
    </row>
    <row r="24" spans="1:4" s="115" customFormat="1" ht="31.5">
      <c r="A24" s="113"/>
      <c r="B24" s="97" t="s">
        <v>95</v>
      </c>
      <c r="C24" s="114"/>
      <c r="D24" s="95"/>
    </row>
    <row r="25" spans="1:4" s="115" customFormat="1" ht="21" customHeight="1">
      <c r="A25" s="113"/>
      <c r="B25" s="97" t="s">
        <v>126</v>
      </c>
      <c r="C25" s="114"/>
      <c r="D25" s="95"/>
    </row>
    <row r="26" spans="1:4" s="115" customFormat="1" ht="21" customHeight="1">
      <c r="A26" s="113"/>
      <c r="B26" s="151" t="s">
        <v>128</v>
      </c>
      <c r="C26" s="114"/>
      <c r="D26" s="95"/>
    </row>
    <row r="27" spans="1:4" s="103" customFormat="1" ht="24" customHeight="1">
      <c r="A27" s="110"/>
      <c r="B27" s="130" t="s">
        <v>127</v>
      </c>
      <c r="C27" s="109"/>
      <c r="D27" s="95"/>
    </row>
    <row r="28" spans="1:4" ht="25.5" customHeight="1">
      <c r="A28" s="110">
        <v>3</v>
      </c>
      <c r="B28" s="96" t="s">
        <v>80</v>
      </c>
      <c r="C28" s="96"/>
      <c r="D28" s="95"/>
    </row>
    <row r="29" spans="1:4" ht="21" customHeight="1">
      <c r="A29" s="110"/>
      <c r="B29" s="98" t="s">
        <v>129</v>
      </c>
      <c r="C29" s="96"/>
      <c r="D29" s="95"/>
    </row>
    <row r="30" spans="1:4" ht="21" customHeight="1">
      <c r="A30" s="110"/>
      <c r="B30" s="98" t="s">
        <v>130</v>
      </c>
      <c r="C30" s="96"/>
      <c r="D30" s="95"/>
    </row>
    <row r="31" spans="1:4" ht="21" customHeight="1">
      <c r="A31" s="110"/>
      <c r="B31" s="98" t="s">
        <v>131</v>
      </c>
      <c r="C31" s="96"/>
      <c r="D31" s="95"/>
    </row>
    <row r="32" spans="1:4" ht="25.5" customHeight="1">
      <c r="A32" s="110">
        <v>4</v>
      </c>
      <c r="B32" s="112" t="s">
        <v>90</v>
      </c>
      <c r="C32" s="96"/>
      <c r="D32" s="95"/>
    </row>
    <row r="33" spans="1:4" ht="25.5" customHeight="1">
      <c r="A33" s="110">
        <v>5</v>
      </c>
      <c r="B33" s="96" t="s">
        <v>106</v>
      </c>
      <c r="C33" s="96"/>
      <c r="D33" s="95"/>
    </row>
    <row r="34" spans="1:4" s="115" customFormat="1" ht="21" customHeight="1">
      <c r="A34" s="113"/>
      <c r="B34" s="97" t="s">
        <v>132</v>
      </c>
      <c r="C34" s="114"/>
      <c r="D34" s="95"/>
    </row>
    <row r="35" spans="1:4" s="115" customFormat="1" ht="30" customHeight="1">
      <c r="A35" s="113"/>
      <c r="B35" s="97" t="s">
        <v>133</v>
      </c>
      <c r="C35" s="114"/>
      <c r="D35" s="95"/>
    </row>
    <row r="36" spans="1:4" ht="29.25" customHeight="1">
      <c r="A36" s="110">
        <v>6</v>
      </c>
      <c r="B36" s="111" t="s">
        <v>99</v>
      </c>
      <c r="C36" s="96"/>
      <c r="D36" s="95"/>
    </row>
    <row r="37" spans="1:4" ht="25.5" customHeight="1">
      <c r="A37" s="110" t="s">
        <v>33</v>
      </c>
      <c r="B37" s="96" t="s">
        <v>63</v>
      </c>
      <c r="C37" s="96"/>
      <c r="D37" s="95"/>
    </row>
    <row r="40" spans="1:4" s="103" customFormat="1" ht="16.5">
      <c r="A40" s="181" t="s">
        <v>104</v>
      </c>
      <c r="B40" s="181"/>
      <c r="C40" s="181" t="s">
        <v>101</v>
      </c>
      <c r="D40" s="181"/>
    </row>
    <row r="41" spans="1:4" ht="16.5">
      <c r="A41" s="182" t="s">
        <v>102</v>
      </c>
      <c r="B41" s="182"/>
      <c r="C41" s="182" t="s">
        <v>103</v>
      </c>
      <c r="D41" s="182"/>
    </row>
  </sheetData>
  <sheetProtection/>
  <mergeCells count="7">
    <mergeCell ref="A1:C1"/>
    <mergeCell ref="A2:C2"/>
    <mergeCell ref="A40:B40"/>
    <mergeCell ref="C40:D40"/>
    <mergeCell ref="A41:B41"/>
    <mergeCell ref="C41:D41"/>
    <mergeCell ref="A4:D4"/>
  </mergeCells>
  <printOptions horizontalCentered="1"/>
  <pageMargins left="0.7" right="0.21" top="0.32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.875" style="0" bestFit="1" customWidth="1"/>
    <col min="2" max="2" width="39.625" style="0" bestFit="1" customWidth="1"/>
    <col min="3" max="4" width="21.125" style="0" customWidth="1"/>
  </cols>
  <sheetData>
    <row r="1" spans="3:4" ht="14.25">
      <c r="C1" s="133"/>
      <c r="D1" s="133"/>
    </row>
    <row r="2" spans="1:4" s="134" customFormat="1" ht="28.5">
      <c r="A2" s="134" t="s">
        <v>117</v>
      </c>
      <c r="B2" s="145" t="s">
        <v>108</v>
      </c>
      <c r="C2" s="146" t="s">
        <v>119</v>
      </c>
      <c r="D2" s="146" t="s">
        <v>118</v>
      </c>
    </row>
    <row r="3" spans="1:4" ht="35.25" customHeight="1">
      <c r="A3" s="135">
        <v>1</v>
      </c>
      <c r="B3" s="100" t="s">
        <v>91</v>
      </c>
      <c r="C3" s="147" t="s">
        <v>110</v>
      </c>
      <c r="D3" s="148" t="s">
        <v>111</v>
      </c>
    </row>
    <row r="4" spans="1:4" ht="35.25" customHeight="1">
      <c r="A4" s="136">
        <v>2</v>
      </c>
      <c r="B4" s="100" t="s">
        <v>92</v>
      </c>
      <c r="C4" s="148"/>
      <c r="D4" s="148" t="s">
        <v>112</v>
      </c>
    </row>
    <row r="5" spans="1:4" ht="35.25" customHeight="1">
      <c r="A5" s="135">
        <v>3</v>
      </c>
      <c r="B5" s="92" t="s">
        <v>80</v>
      </c>
      <c r="C5" s="148"/>
      <c r="D5" s="148" t="s">
        <v>113</v>
      </c>
    </row>
    <row r="6" spans="1:4" ht="35.25" customHeight="1">
      <c r="A6" s="135">
        <v>4</v>
      </c>
      <c r="B6" s="100" t="s">
        <v>90</v>
      </c>
      <c r="C6" s="148" t="s">
        <v>109</v>
      </c>
      <c r="D6" s="148"/>
    </row>
    <row r="7" spans="1:4" ht="35.25" customHeight="1">
      <c r="A7" s="135">
        <v>5</v>
      </c>
      <c r="B7" s="90" t="s">
        <v>106</v>
      </c>
      <c r="C7" s="148" t="s">
        <v>113</v>
      </c>
      <c r="D7" s="1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2">
      <selection activeCell="H18" sqref="H18"/>
    </sheetView>
  </sheetViews>
  <sheetFormatPr defaultColWidth="4.00390625" defaultRowHeight="14.25"/>
  <cols>
    <col min="1" max="1" width="4.00390625" style="4" customWidth="1"/>
    <col min="2" max="2" width="33.125" style="4" customWidth="1"/>
    <col min="3" max="3" width="12.625" style="4" customWidth="1"/>
    <col min="4" max="4" width="12.50390625" style="4" customWidth="1"/>
    <col min="5" max="5" width="13.00390625" style="5" customWidth="1"/>
    <col min="6" max="6" width="16.125" style="4" customWidth="1"/>
    <col min="7" max="7" width="27.50390625" style="4" bestFit="1" customWidth="1"/>
    <col min="8" max="8" width="15.125" style="4" customWidth="1"/>
    <col min="9" max="255" width="9.00390625" style="4" customWidth="1"/>
    <col min="256" max="16384" width="4.00390625" style="4" customWidth="1"/>
  </cols>
  <sheetData>
    <row r="1" spans="1:6" ht="15.75">
      <c r="A1" s="187" t="s">
        <v>0</v>
      </c>
      <c r="B1" s="187"/>
      <c r="C1" s="187"/>
      <c r="F1" s="6" t="s">
        <v>43</v>
      </c>
    </row>
    <row r="2" spans="1:3" ht="15.75">
      <c r="A2" s="187" t="s">
        <v>42</v>
      </c>
      <c r="B2" s="187"/>
      <c r="C2" s="187"/>
    </row>
    <row r="3" spans="1:3" ht="15.75">
      <c r="A3" s="186" t="s">
        <v>12</v>
      </c>
      <c r="B3" s="186"/>
      <c r="C3" s="186"/>
    </row>
    <row r="4" ht="15.75"/>
    <row r="5" spans="1:7" ht="18.75">
      <c r="A5" s="188" t="s">
        <v>13</v>
      </c>
      <c r="B5" s="188"/>
      <c r="C5" s="188"/>
      <c r="D5" s="188"/>
      <c r="E5" s="188"/>
      <c r="F5" s="188"/>
      <c r="G5" s="7"/>
    </row>
    <row r="6" spans="1:6" ht="15.75">
      <c r="A6" s="185" t="s">
        <v>64</v>
      </c>
      <c r="B6" s="185"/>
      <c r="C6" s="185"/>
      <c r="D6" s="185"/>
      <c r="E6" s="185"/>
      <c r="F6" s="185"/>
    </row>
    <row r="7" spans="1:6" ht="15.75">
      <c r="A7" s="189" t="s">
        <v>65</v>
      </c>
      <c r="B7" s="189"/>
      <c r="C7" s="189"/>
      <c r="D7" s="189"/>
      <c r="E7" s="189"/>
      <c r="F7" s="189"/>
    </row>
    <row r="8" ht="15.75"/>
    <row r="9" ht="24.75" customHeight="1">
      <c r="A9" s="8" t="s">
        <v>14</v>
      </c>
    </row>
    <row r="10" spans="1:6" ht="15.75">
      <c r="A10" s="9" t="s">
        <v>51</v>
      </c>
      <c r="C10" s="32">
        <f>'Bảng số liệu'!B8</f>
        <v>0</v>
      </c>
      <c r="D10" s="9" t="s">
        <v>49</v>
      </c>
      <c r="F10" s="32" t="e">
        <f>'Bảng số liệu'!D9</f>
        <v>#DIV/0!</v>
      </c>
    </row>
    <row r="11" spans="1:6" ht="15.75">
      <c r="A11" s="9" t="s">
        <v>52</v>
      </c>
      <c r="C11" s="32">
        <f>'Bảng số liệu'!B9</f>
        <v>0</v>
      </c>
      <c r="D11" s="9" t="s">
        <v>50</v>
      </c>
      <c r="F11" s="32" t="e">
        <f>'Bảng số liệu'!#REF!</f>
        <v>#REF!</v>
      </c>
    </row>
    <row r="12" spans="1:8" ht="26.25" customHeight="1">
      <c r="A12" s="8" t="s">
        <v>15</v>
      </c>
      <c r="F12" s="10" t="s">
        <v>16</v>
      </c>
      <c r="H12" s="4">
        <v>2017</v>
      </c>
    </row>
    <row r="13" spans="1:8" ht="69.75" customHeight="1">
      <c r="A13" s="11" t="s">
        <v>17</v>
      </c>
      <c r="B13" s="11" t="s">
        <v>18</v>
      </c>
      <c r="C13" s="11" t="s">
        <v>19</v>
      </c>
      <c r="D13" s="12" t="s">
        <v>44</v>
      </c>
      <c r="E13" s="12" t="s">
        <v>47</v>
      </c>
      <c r="F13" s="12" t="s">
        <v>8</v>
      </c>
      <c r="G13" s="41" t="s">
        <v>66</v>
      </c>
      <c r="H13" s="42">
        <v>5000000</v>
      </c>
    </row>
    <row r="14" spans="1:8" ht="15.75">
      <c r="A14" s="13" t="s">
        <v>20</v>
      </c>
      <c r="B14" s="13" t="s">
        <v>21</v>
      </c>
      <c r="C14" s="13" t="s">
        <v>22</v>
      </c>
      <c r="D14" s="13">
        <v>1</v>
      </c>
      <c r="E14" s="14">
        <v>2</v>
      </c>
      <c r="F14" s="13">
        <v>3</v>
      </c>
      <c r="G14" s="41" t="s">
        <v>67</v>
      </c>
      <c r="H14" s="44" t="e">
        <f>G26</f>
        <v>#REF!</v>
      </c>
    </row>
    <row r="15" spans="1:8" ht="18.75" customHeight="1">
      <c r="A15" s="13" t="s">
        <v>23</v>
      </c>
      <c r="B15" s="16" t="s">
        <v>24</v>
      </c>
      <c r="C15" s="15"/>
      <c r="D15" s="15"/>
      <c r="E15" s="17"/>
      <c r="F15" s="15"/>
      <c r="G15" s="41" t="s">
        <v>68</v>
      </c>
      <c r="H15" s="42" t="e">
        <f>G27</f>
        <v>#REF!</v>
      </c>
    </row>
    <row r="16" spans="1:6" ht="18.75" customHeight="1">
      <c r="A16" s="18">
        <v>1</v>
      </c>
      <c r="B16" s="15" t="s">
        <v>45</v>
      </c>
      <c r="C16" s="18">
        <v>22</v>
      </c>
      <c r="D16" s="15"/>
      <c r="E16" s="17" t="e">
        <f>F11*0.01</f>
        <v>#REF!</v>
      </c>
      <c r="F16" s="15"/>
    </row>
    <row r="17" spans="1:8" ht="18.75" customHeight="1">
      <c r="A17" s="18">
        <v>2</v>
      </c>
      <c r="B17" s="15" t="s">
        <v>46</v>
      </c>
      <c r="C17" s="18">
        <v>23</v>
      </c>
      <c r="D17" s="15"/>
      <c r="E17" s="17">
        <v>0</v>
      </c>
      <c r="F17" s="15"/>
      <c r="G17" s="4" t="s">
        <v>69</v>
      </c>
      <c r="H17" s="37" t="e">
        <f>(H14+H15-H13)*0.1</f>
        <v>#REF!</v>
      </c>
    </row>
    <row r="18" spans="1:6" ht="18.75" customHeight="1">
      <c r="A18" s="18">
        <v>3</v>
      </c>
      <c r="B18" s="15" t="s">
        <v>25</v>
      </c>
      <c r="C18" s="18">
        <v>24</v>
      </c>
      <c r="D18" s="15"/>
      <c r="E18" s="17">
        <f>E19+E20</f>
        <v>5000000</v>
      </c>
      <c r="F18" s="15"/>
    </row>
    <row r="19" spans="1:6" ht="18.75" customHeight="1">
      <c r="A19" s="18"/>
      <c r="B19" s="25" t="s">
        <v>53</v>
      </c>
      <c r="C19" s="26">
        <v>24.01</v>
      </c>
      <c r="D19" s="15"/>
      <c r="E19" s="17">
        <v>5000000</v>
      </c>
      <c r="F19" s="15"/>
    </row>
    <row r="20" spans="1:6" ht="18.75" customHeight="1">
      <c r="A20" s="18"/>
      <c r="B20" s="25" t="s">
        <v>54</v>
      </c>
      <c r="C20" s="26">
        <v>24.02</v>
      </c>
      <c r="D20" s="15"/>
      <c r="E20" s="17"/>
      <c r="F20" s="15"/>
    </row>
    <row r="21" spans="1:6" ht="18.75" customHeight="1">
      <c r="A21" s="18"/>
      <c r="B21" s="13" t="s">
        <v>26</v>
      </c>
      <c r="C21" s="18"/>
      <c r="D21" s="15"/>
      <c r="E21" s="19" t="e">
        <f>E16+E17+E18</f>
        <v>#REF!</v>
      </c>
      <c r="F21" s="15"/>
    </row>
    <row r="22" spans="1:6" ht="18.75" customHeight="1">
      <c r="A22" s="18">
        <v>4</v>
      </c>
      <c r="B22" s="15" t="s">
        <v>27</v>
      </c>
      <c r="C22" s="18">
        <v>25</v>
      </c>
      <c r="D22" s="15"/>
      <c r="E22" s="17" t="e">
        <f>F10*0.02*0.66</f>
        <v>#DIV/0!</v>
      </c>
      <c r="F22" s="15"/>
    </row>
    <row r="23" spans="1:6" s="30" customFormat="1" ht="18.75" customHeight="1">
      <c r="A23" s="27"/>
      <c r="B23" s="27" t="s">
        <v>60</v>
      </c>
      <c r="C23" s="27"/>
      <c r="D23" s="28"/>
      <c r="E23" s="29" t="e">
        <f>E21+E22</f>
        <v>#REF!</v>
      </c>
      <c r="F23" s="28"/>
    </row>
    <row r="24" spans="1:7" ht="18.75" customHeight="1">
      <c r="A24" s="13" t="s">
        <v>28</v>
      </c>
      <c r="B24" s="16" t="s">
        <v>29</v>
      </c>
      <c r="C24" s="18"/>
      <c r="D24" s="15"/>
      <c r="E24" s="17" t="e">
        <f>E21+E22</f>
        <v>#REF!</v>
      </c>
      <c r="F24" s="15"/>
      <c r="G24" s="20"/>
    </row>
    <row r="25" spans="1:6" ht="31.5">
      <c r="A25" s="18">
        <v>1</v>
      </c>
      <c r="B25" s="21" t="s">
        <v>30</v>
      </c>
      <c r="C25" s="18">
        <v>27</v>
      </c>
      <c r="D25" s="15"/>
      <c r="E25" s="17" t="e">
        <f>($E$16*0.6+$E$22)*0.3</f>
        <v>#REF!</v>
      </c>
      <c r="F25" s="15"/>
    </row>
    <row r="26" spans="1:7" ht="15.75">
      <c r="A26" s="18">
        <v>2</v>
      </c>
      <c r="B26" s="21" t="s">
        <v>55</v>
      </c>
      <c r="C26" s="18">
        <v>28</v>
      </c>
      <c r="D26" s="15"/>
      <c r="E26" s="17" t="e">
        <f>($E$16*0.6+$E$22)*0.1</f>
        <v>#REF!</v>
      </c>
      <c r="F26" s="15"/>
      <c r="G26" s="32" t="e">
        <f>($E$16*0.6+$E$22)*0.1</f>
        <v>#REF!</v>
      </c>
    </row>
    <row r="27" spans="1:7" ht="18.75" customHeight="1">
      <c r="A27" s="18">
        <v>3</v>
      </c>
      <c r="B27" s="15" t="s">
        <v>56</v>
      </c>
      <c r="C27" s="18">
        <v>29</v>
      </c>
      <c r="D27" s="15"/>
      <c r="E27" s="17" t="e">
        <f>(($E$16*0.6+$E$22)*0.6+E18)-H17</f>
        <v>#REF!</v>
      </c>
      <c r="F27" s="15"/>
      <c r="G27" s="32" t="e">
        <f>(($E$16*0.6+$E$22)*0.6+E18)</f>
        <v>#REF!</v>
      </c>
    </row>
    <row r="28" spans="1:6" ht="18.75" customHeight="1">
      <c r="A28" s="18"/>
      <c r="B28" s="34" t="s">
        <v>57</v>
      </c>
      <c r="C28" s="18">
        <v>30</v>
      </c>
      <c r="D28" s="15"/>
      <c r="E28" s="17" t="e">
        <f>($E$16*0.6+$E$22)*0.1</f>
        <v>#REF!</v>
      </c>
      <c r="F28" s="15"/>
    </row>
    <row r="29" spans="1:6" ht="18.75" customHeight="1">
      <c r="A29" s="18"/>
      <c r="B29" s="35" t="s">
        <v>58</v>
      </c>
      <c r="C29" s="18">
        <v>31</v>
      </c>
      <c r="D29" s="15"/>
      <c r="E29" s="17" t="e">
        <f>($E$16*0.6+$E$22)*0.1</f>
        <v>#REF!</v>
      </c>
      <c r="F29" s="15"/>
    </row>
    <row r="30" spans="1:6" ht="18.75" customHeight="1">
      <c r="A30" s="18"/>
      <c r="B30" s="35" t="s">
        <v>59</v>
      </c>
      <c r="C30" s="18">
        <v>33</v>
      </c>
      <c r="D30" s="15"/>
      <c r="E30" s="17" t="e">
        <f>($E$16*0.6+$E$22)*0.1</f>
        <v>#REF!</v>
      </c>
      <c r="F30" s="15"/>
    </row>
    <row r="31" spans="1:6" ht="18.75" customHeight="1">
      <c r="A31" s="18"/>
      <c r="B31" s="13" t="s">
        <v>31</v>
      </c>
      <c r="C31" s="18"/>
      <c r="D31" s="15"/>
      <c r="E31" s="19" t="e">
        <f>E25+E26+E27</f>
        <v>#REF!</v>
      </c>
      <c r="F31" s="15"/>
    </row>
    <row r="32" spans="1:7" ht="31.5">
      <c r="A32" s="18">
        <v>8</v>
      </c>
      <c r="B32" s="21" t="s">
        <v>32</v>
      </c>
      <c r="C32" s="18">
        <v>37</v>
      </c>
      <c r="D32" s="15"/>
      <c r="E32" s="45" t="e">
        <f>E16*0.4+H17</f>
        <v>#REF!</v>
      </c>
      <c r="F32" s="15"/>
      <c r="G32" s="37"/>
    </row>
    <row r="33" spans="1:6" s="30" customFormat="1" ht="15.75">
      <c r="A33" s="27"/>
      <c r="B33" s="31" t="s">
        <v>61</v>
      </c>
      <c r="C33" s="27"/>
      <c r="D33" s="28"/>
      <c r="E33" s="29" t="e">
        <f>E31+E32</f>
        <v>#REF!</v>
      </c>
      <c r="F33" s="28"/>
    </row>
    <row r="34" spans="1:6" ht="20.25" customHeight="1">
      <c r="A34" s="13" t="s">
        <v>33</v>
      </c>
      <c r="B34" s="33" t="s">
        <v>63</v>
      </c>
      <c r="C34" s="18"/>
      <c r="D34" s="15"/>
      <c r="E34" s="19" t="e">
        <f>E23-E33</f>
        <v>#REF!</v>
      </c>
      <c r="F34" s="15"/>
    </row>
    <row r="35" ht="16.5" customHeight="1"/>
    <row r="36" ht="16.5" customHeight="1"/>
    <row r="37" ht="16.5" customHeight="1">
      <c r="A37" s="8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spans="5:6" ht="15.75">
      <c r="E45" s="184" t="s">
        <v>35</v>
      </c>
      <c r="F45" s="184"/>
    </row>
    <row r="46" spans="2:6" ht="15.75">
      <c r="B46" s="22" t="s">
        <v>36</v>
      </c>
      <c r="E46" s="185" t="s">
        <v>37</v>
      </c>
      <c r="F46" s="185"/>
    </row>
    <row r="47" spans="2:6" ht="15.75">
      <c r="B47" s="23" t="s">
        <v>38</v>
      </c>
      <c r="E47" s="186" t="s">
        <v>38</v>
      </c>
      <c r="F47" s="186"/>
    </row>
    <row r="55" ht="15.75">
      <c r="A55" s="8" t="s">
        <v>39</v>
      </c>
    </row>
    <row r="63" spans="5:6" ht="15.75">
      <c r="E63" s="184" t="s">
        <v>40</v>
      </c>
      <c r="F63" s="184"/>
    </row>
    <row r="64" spans="1:6" ht="15.75">
      <c r="A64" s="24" t="s">
        <v>41</v>
      </c>
      <c r="B64" s="24"/>
      <c r="C64" s="24"/>
      <c r="D64" s="24"/>
      <c r="E64" s="24"/>
      <c r="F64" s="24"/>
    </row>
  </sheetData>
  <sheetProtection/>
  <mergeCells count="10">
    <mergeCell ref="E45:F45"/>
    <mergeCell ref="E46:F46"/>
    <mergeCell ref="E47:F47"/>
    <mergeCell ref="E63:F63"/>
    <mergeCell ref="A1:C1"/>
    <mergeCell ref="A2:C2"/>
    <mergeCell ref="A3:C3"/>
    <mergeCell ref="A5:F5"/>
    <mergeCell ref="A6:F6"/>
    <mergeCell ref="A7:F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k55v</dc:creator>
  <cp:keywords/>
  <dc:description/>
  <cp:lastModifiedBy>Administrator</cp:lastModifiedBy>
  <cp:lastPrinted>2022-12-16T07:45:41Z</cp:lastPrinted>
  <dcterms:created xsi:type="dcterms:W3CDTF">2016-02-29T14:42:11Z</dcterms:created>
  <dcterms:modified xsi:type="dcterms:W3CDTF">2024-04-01T08:54:19Z</dcterms:modified>
  <cp:category/>
  <cp:version/>
  <cp:contentType/>
  <cp:contentStatus/>
</cp:coreProperties>
</file>